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IDIPRON\"/>
    </mc:Choice>
  </mc:AlternateContent>
  <bookViews>
    <workbookView xWindow="0" yWindow="0" windowWidth="28800" windowHeight="11730"/>
  </bookViews>
  <sheets>
    <sheet name="Seguimiento ejec 31122025" sheetId="1" r:id="rId1"/>
    <sheet name="Resumen metas por proyecto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R5" i="1"/>
  <c r="R6" i="1"/>
  <c r="R7" i="1"/>
  <c r="S6" i="1"/>
  <c r="S39" i="2"/>
  <c r="T39" i="2" s="1"/>
  <c r="N39" i="2"/>
  <c r="M39" i="2"/>
  <c r="F39" i="2"/>
  <c r="E39" i="2"/>
  <c r="T29" i="2"/>
  <c r="N29" i="2"/>
  <c r="M29" i="2"/>
  <c r="F29" i="2"/>
  <c r="E29" i="2"/>
  <c r="D17" i="2"/>
  <c r="L14" i="2"/>
  <c r="N14" i="2" s="1"/>
  <c r="N8" i="2"/>
  <c r="M8" i="2"/>
  <c r="D8" i="2"/>
  <c r="E8" i="2" s="1"/>
  <c r="E16" i="2"/>
  <c r="E15" i="2"/>
  <c r="E14" i="2"/>
  <c r="G14" i="2" l="1"/>
  <c r="F14" i="2"/>
  <c r="E17" i="2"/>
  <c r="F17" i="2" s="1"/>
  <c r="F16" i="2"/>
  <c r="G16" i="2"/>
  <c r="G15" i="2"/>
  <c r="F15" i="2"/>
  <c r="F8" i="2"/>
  <c r="G17" i="2" l="1"/>
  <c r="F9" i="1" l="1"/>
  <c r="B16" i="1"/>
  <c r="J12" i="1"/>
  <c r="E12" i="1"/>
  <c r="C12" i="1"/>
  <c r="B12" i="1"/>
  <c r="B15" i="1" s="1"/>
  <c r="S8" i="1" s="1"/>
  <c r="P11" i="1"/>
  <c r="R11" i="1" s="1"/>
  <c r="M11" i="1"/>
  <c r="H11" i="1"/>
  <c r="K11" i="1" s="1"/>
  <c r="G11" i="1"/>
  <c r="F11" i="1"/>
  <c r="D11" i="1"/>
  <c r="P10" i="1"/>
  <c r="R10" i="1" s="1"/>
  <c r="M10" i="1"/>
  <c r="H10" i="1"/>
  <c r="N10" i="1" s="1"/>
  <c r="O10" i="1" s="1"/>
  <c r="G10" i="1"/>
  <c r="F10" i="1"/>
  <c r="D10" i="1"/>
  <c r="P9" i="1"/>
  <c r="H9" i="1"/>
  <c r="I9" i="1" s="1"/>
  <c r="G9" i="1"/>
  <c r="D9" i="1"/>
  <c r="P8" i="1"/>
  <c r="H8" i="1"/>
  <c r="G8" i="1"/>
  <c r="F8" i="1"/>
  <c r="D8" i="1"/>
  <c r="M7" i="1"/>
  <c r="H7" i="1"/>
  <c r="K7" i="1" s="1"/>
  <c r="G7" i="1"/>
  <c r="F7" i="1"/>
  <c r="D7" i="1"/>
  <c r="P6" i="1"/>
  <c r="H6" i="1"/>
  <c r="I6" i="1" s="1"/>
  <c r="G6" i="1"/>
  <c r="F6" i="1"/>
  <c r="D6" i="1"/>
  <c r="P5" i="1"/>
  <c r="G5" i="1"/>
  <c r="F5" i="1"/>
  <c r="D5" i="1"/>
  <c r="D12" i="1" l="1"/>
  <c r="I11" i="1"/>
  <c r="N11" i="1"/>
  <c r="O11" i="1" s="1"/>
  <c r="P12" i="1"/>
  <c r="K9" i="1"/>
  <c r="L9" i="1"/>
  <c r="M9" i="1" s="1"/>
  <c r="H12" i="1"/>
  <c r="I12" i="1" s="1"/>
  <c r="L5" i="1"/>
  <c r="I5" i="1"/>
  <c r="I7" i="1"/>
  <c r="N7" i="1"/>
  <c r="O7" i="1" s="1"/>
  <c r="I10" i="1"/>
  <c r="K10" i="1"/>
  <c r="L6" i="1"/>
  <c r="M6" i="1" s="1"/>
  <c r="K8" i="1"/>
  <c r="L8" i="1"/>
  <c r="M8" i="1" s="1"/>
  <c r="G12" i="1"/>
  <c r="K6" i="1"/>
  <c r="S11" i="1"/>
  <c r="Q12" i="1"/>
  <c r="R9" i="1"/>
  <c r="S9" i="1" s="1"/>
  <c r="S10" i="1"/>
  <c r="K5" i="1"/>
  <c r="I8" i="1"/>
  <c r="F12" i="1"/>
  <c r="N6" i="1" l="1"/>
  <c r="O6" i="1" s="1"/>
  <c r="L12" i="1"/>
  <c r="M12" i="1" s="1"/>
  <c r="M5" i="1"/>
  <c r="K12" i="1"/>
  <c r="N5" i="1"/>
  <c r="O5" i="1" s="1"/>
  <c r="N9" i="1"/>
  <c r="O9" i="1" s="1"/>
  <c r="N8" i="1"/>
  <c r="O8" i="1" s="1"/>
  <c r="R12" i="1"/>
  <c r="S5" i="1"/>
  <c r="S12" i="1" s="1"/>
  <c r="O12" i="1" l="1"/>
</calcChain>
</file>

<file path=xl/sharedStrings.xml><?xml version="1.0" encoding="utf-8"?>
<sst xmlns="http://schemas.openxmlformats.org/spreadsheetml/2006/main" count="100" uniqueCount="55">
  <si>
    <t>Proyección Cierre Ejecución Presupuestal - Respuesta Proposición 1394/2025</t>
  </si>
  <si>
    <t>Tabla: Ejecución Presupuesto Proyectos de Inversión IDIPRON - FUENTE DISTRITO (Ejec. 30/nov/2025)</t>
  </si>
  <si>
    <t>Proyecto</t>
  </si>
  <si>
    <t>Apropiación Proyecto
(1)</t>
  </si>
  <si>
    <t>Compromiso
(2)</t>
  </si>
  <si>
    <t>%
Ejec
 ( 2 / 1)</t>
  </si>
  <si>
    <t>Giros
(3)</t>
  </si>
  <si>
    <t>%
Girsos Sobre Apropiación
(3 / 1)</t>
  </si>
  <si>
    <t>%
Girsos Sobre Compromisos
(3 / 2)</t>
  </si>
  <si>
    <t>Saldo x ejecutar
( 4)</t>
  </si>
  <si>
    <t>% sin Ejecutar 
( 4 / 1)</t>
  </si>
  <si>
    <t>CDP Abierto
( 5)</t>
  </si>
  <si>
    <t>Sin CDP
(6)</t>
  </si>
  <si>
    <r>
      <rPr>
        <b/>
        <sz val="11"/>
        <color rgb="FF000000"/>
        <rFont val="Aptos Narrow"/>
        <family val="2"/>
      </rPr>
      <t xml:space="preserve">Proyección Giros a 31/12/2025
</t>
    </r>
    <r>
      <rPr>
        <b/>
        <sz val="11"/>
        <color rgb="FFFF0000"/>
        <rFont val="Aptos Narrow"/>
        <family val="2"/>
      </rPr>
      <t xml:space="preserve"> Dic+CXP</t>
    </r>
  </si>
  <si>
    <t>Reserva a constituir 2026</t>
  </si>
  <si>
    <t>% Reserva 2026
Sobre apropiación Total - F. Distrito</t>
  </si>
  <si>
    <t>Funcionamiento</t>
  </si>
  <si>
    <t> </t>
  </si>
  <si>
    <t>Fuente Distrito</t>
  </si>
  <si>
    <t>Fuente Administrado</t>
  </si>
  <si>
    <t>Proyección Recursos a comprometer  a 31/12/2025</t>
  </si>
  <si>
    <t>% 
Proyección Ejec a 31/12/2025</t>
  </si>
  <si>
    <t>Proyección recursos sin comprometer a 31/12/2025</t>
  </si>
  <si>
    <t>Saldo por girar
(7)
(1 - 3)</t>
  </si>
  <si>
    <t>% 
Proyección Recursos sin Ejec a 31/12/2025</t>
  </si>
  <si>
    <t>7967 Distrito
          Administrado</t>
  </si>
  <si>
    <t>METAS POBLACIONALES - PROYECTO 7755</t>
  </si>
  <si>
    <t>METAS POBLACIONALES - PROYECTO 7967</t>
  </si>
  <si>
    <t>Meta Plan de Desarrollo</t>
  </si>
  <si>
    <t>META</t>
  </si>
  <si>
    <t>Avance
30-11-2025</t>
  </si>
  <si>
    <t>% META</t>
  </si>
  <si>
    <t>FALTANTE</t>
  </si>
  <si>
    <t>Meta Plan de Gobierno</t>
  </si>
  <si>
    <t>ESTRATEGIA</t>
  </si>
  <si>
    <t>Avance 31-10-2025</t>
  </si>
  <si>
    <t>% de avance</t>
  </si>
  <si>
    <t>Avance
31-10-2025</t>
  </si>
  <si>
    <t>DE CALLE Y EN CALLE</t>
  </si>
  <si>
    <t>CONFLICTO</t>
  </si>
  <si>
    <t>VICTIMA Y RIESGO ESCNNA</t>
  </si>
  <si>
    <t>Total</t>
  </si>
  <si>
    <t>METAS - PROYECTO 7968</t>
  </si>
  <si>
    <t>OE-04;PR-30;332-Realizar 1.400 optimizaciones en unidades operativas para la prestación de servicios sociales a través del mantenimiento reforzamiento y adecuación de las infraestructuras.</t>
  </si>
  <si>
    <t>METAS - PROYECTO 7973</t>
  </si>
  <si>
    <t>OE-05;PR-33;372-Implementar el 100% de los servicios de soporte misional a la operación del sector Integración Social.</t>
  </si>
  <si>
    <t>METAS - PROYECTO 7972</t>
  </si>
  <si>
    <t>OE-05;PR-35;394-Reducir a 43% la obsolescencia Tecnológica del Sector Integración Social la cual incluye la actualización de los sistemas de información y equipamiento tecnológico.</t>
  </si>
  <si>
    <t xml:space="preserve">Programación de optimizaciones </t>
  </si>
  <si>
    <t xml:space="preserve">Avance optimizaciones </t>
  </si>
  <si>
    <t>Programación 2025</t>
  </si>
  <si>
    <t>Avance 2025</t>
  </si>
  <si>
    <t>Adecuar  y  mantener  22  unidades  de  Protección Integral  y/o  dependencias  del  IDIPRON  para  el desarrollo de la gestión institucional.</t>
  </si>
  <si>
    <t>Implementar el 100% de los servicios administrativos y operativos necesarios para soportar la misionalidad del IDIPRON.</t>
  </si>
  <si>
    <t>Reducir en 4%  la obsolescencia Tecnológica y de comunicaciones del IDIPRON para el desarrollo de una adecuada gestión institucional.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</si>
</sst>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0.0%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1"/>
      <color rgb="FFFF0000"/>
      <name val="Aptos Narrow"/>
      <family val="2"/>
    </font>
    <font>
      <sz val="11"/>
      <color rgb="FFFF0000"/>
      <name val="Aptos Narrow"/>
      <family val="2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0.5"/>
      <color indexed="8"/>
      <name val="Aptos Narrow"/>
      <family val="2"/>
      <scheme val="minor"/>
    </font>
    <font>
      <sz val="10.5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9F8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left"/>
    </xf>
    <xf numFmtId="3" fontId="3" fillId="0" borderId="8" xfId="0" applyNumberFormat="1" applyFont="1" applyBorder="1"/>
    <xf numFmtId="10" fontId="3" fillId="0" borderId="8" xfId="0" applyNumberFormat="1" applyFont="1" applyBorder="1"/>
    <xf numFmtId="10" fontId="3" fillId="0" borderId="9" xfId="0" applyNumberFormat="1" applyFont="1" applyBorder="1"/>
    <xf numFmtId="10" fontId="3" fillId="0" borderId="0" xfId="0" applyNumberFormat="1" applyFont="1" applyAlignment="1">
      <alignment wrapText="1"/>
    </xf>
    <xf numFmtId="3" fontId="3" fillId="0" borderId="0" xfId="0" applyNumberFormat="1" applyFont="1"/>
    <xf numFmtId="10" fontId="3" fillId="0" borderId="11" xfId="0" applyNumberFormat="1" applyFont="1" applyBorder="1"/>
    <xf numFmtId="9" fontId="6" fillId="0" borderId="11" xfId="0" applyNumberFormat="1" applyFont="1" applyBorder="1" applyAlignment="1">
      <alignment horizontal="center"/>
    </xf>
    <xf numFmtId="3" fontId="3" fillId="5" borderId="11" xfId="0" applyNumberFormat="1" applyFont="1" applyFill="1" applyBorder="1"/>
    <xf numFmtId="9" fontId="3" fillId="0" borderId="11" xfId="0" applyNumberFormat="1" applyFont="1" applyBorder="1" applyAlignment="1">
      <alignment horizontal="center"/>
    </xf>
    <xf numFmtId="0" fontId="2" fillId="0" borderId="13" xfId="0" applyFont="1" applyBorder="1"/>
    <xf numFmtId="3" fontId="2" fillId="0" borderId="14" xfId="0" applyNumberFormat="1" applyFont="1" applyBorder="1"/>
    <xf numFmtId="10" fontId="2" fillId="0" borderId="14" xfId="1" applyNumberFormat="1" applyFont="1" applyBorder="1"/>
    <xf numFmtId="10" fontId="2" fillId="0" borderId="14" xfId="0" applyNumberFormat="1" applyFont="1" applyBorder="1" applyAlignment="1">
      <alignment wrapText="1"/>
    </xf>
    <xf numFmtId="3" fontId="2" fillId="0" borderId="13" xfId="0" applyNumberFormat="1" applyFont="1" applyBorder="1"/>
    <xf numFmtId="10" fontId="2" fillId="0" borderId="15" xfId="1" applyNumberFormat="1" applyFont="1" applyBorder="1"/>
    <xf numFmtId="3" fontId="2" fillId="0" borderId="15" xfId="0" applyNumberFormat="1" applyFont="1" applyBorder="1"/>
    <xf numFmtId="9" fontId="2" fillId="0" borderId="15" xfId="0" applyNumberFormat="1" applyFont="1" applyBorder="1" applyAlignment="1">
      <alignment horizontal="center"/>
    </xf>
    <xf numFmtId="9" fontId="3" fillId="0" borderId="0" xfId="0" applyNumberFormat="1" applyFont="1"/>
    <xf numFmtId="3" fontId="3" fillId="6" borderId="8" xfId="0" applyNumberFormat="1" applyFont="1" applyFill="1" applyBorder="1"/>
    <xf numFmtId="10" fontId="3" fillId="6" borderId="8" xfId="0" applyNumberFormat="1" applyFont="1" applyFill="1" applyBorder="1"/>
    <xf numFmtId="10" fontId="3" fillId="6" borderId="9" xfId="0" applyNumberFormat="1" applyFont="1" applyFill="1" applyBorder="1"/>
    <xf numFmtId="3" fontId="3" fillId="6" borderId="0" xfId="0" applyNumberFormat="1" applyFont="1" applyFill="1"/>
    <xf numFmtId="10" fontId="3" fillId="6" borderId="0" xfId="0" applyNumberFormat="1" applyFont="1" applyFill="1" applyAlignment="1">
      <alignment wrapText="1"/>
    </xf>
    <xf numFmtId="3" fontId="0" fillId="0" borderId="10" xfId="0" applyNumberFormat="1" applyBorder="1"/>
    <xf numFmtId="10" fontId="0" fillId="0" borderId="11" xfId="1" applyNumberFormat="1" applyFont="1" applyBorder="1"/>
    <xf numFmtId="0" fontId="8" fillId="0" borderId="0" xfId="2"/>
    <xf numFmtId="0" fontId="8" fillId="0" borderId="5" xfId="2" applyBorder="1"/>
    <xf numFmtId="0" fontId="8" fillId="0" borderId="4" xfId="2" applyBorder="1"/>
    <xf numFmtId="0" fontId="8" fillId="0" borderId="6" xfId="2" applyBorder="1"/>
    <xf numFmtId="0" fontId="8" fillId="0" borderId="10" xfId="2" applyBorder="1"/>
    <xf numFmtId="0" fontId="9" fillId="0" borderId="0" xfId="2" applyFont="1"/>
    <xf numFmtId="0" fontId="8" fillId="0" borderId="11" xfId="2" applyBorder="1"/>
    <xf numFmtId="0" fontId="7" fillId="7" borderId="17" xfId="2" applyFont="1" applyFill="1" applyBorder="1" applyAlignment="1">
      <alignment horizontal="center" vertical="center"/>
    </xf>
    <xf numFmtId="0" fontId="7" fillId="7" borderId="17" xfId="2" applyFont="1" applyFill="1" applyBorder="1" applyAlignment="1">
      <alignment horizontal="center" vertical="center" wrapText="1"/>
    </xf>
    <xf numFmtId="0" fontId="8" fillId="0" borderId="0" xfId="2" applyAlignment="1">
      <alignment vertical="center"/>
    </xf>
    <xf numFmtId="0" fontId="9" fillId="0" borderId="17" xfId="2" applyFont="1" applyBorder="1" applyAlignment="1">
      <alignment horizontal="center"/>
    </xf>
    <xf numFmtId="0" fontId="8" fillId="0" borderId="17" xfId="2" applyBorder="1" applyAlignment="1">
      <alignment horizontal="center"/>
    </xf>
    <xf numFmtId="164" fontId="0" fillId="0" borderId="17" xfId="3" applyNumberFormat="1" applyFont="1" applyBorder="1" applyAlignment="1">
      <alignment horizontal="center"/>
    </xf>
    <xf numFmtId="10" fontId="0" fillId="0" borderId="17" xfId="3" applyNumberFormat="1" applyFont="1" applyBorder="1"/>
    <xf numFmtId="0" fontId="8" fillId="0" borderId="17" xfId="2" applyBorder="1"/>
    <xf numFmtId="0" fontId="8" fillId="0" borderId="17" xfId="2" applyBorder="1" applyAlignment="1">
      <alignment horizontal="left"/>
    </xf>
    <xf numFmtId="41" fontId="0" fillId="0" borderId="17" xfId="4" applyFont="1" applyBorder="1" applyAlignment="1">
      <alignment horizontal="center"/>
    </xf>
    <xf numFmtId="10" fontId="0" fillId="0" borderId="17" xfId="3" applyNumberFormat="1" applyFont="1" applyBorder="1" applyAlignment="1">
      <alignment horizontal="center"/>
    </xf>
    <xf numFmtId="41" fontId="8" fillId="0" borderId="17" xfId="2" applyNumberFormat="1" applyBorder="1"/>
    <xf numFmtId="0" fontId="8" fillId="0" borderId="13" xfId="2" applyBorder="1"/>
    <xf numFmtId="0" fontId="8" fillId="0" borderId="14" xfId="2" applyBorder="1"/>
    <xf numFmtId="0" fontId="8" fillId="0" borderId="15" xfId="2" applyBorder="1"/>
    <xf numFmtId="0" fontId="9" fillId="0" borderId="17" xfId="2" applyFont="1" applyBorder="1" applyAlignment="1">
      <alignment horizontal="left"/>
    </xf>
    <xf numFmtId="41" fontId="9" fillId="0" borderId="17" xfId="4" applyFont="1" applyBorder="1" applyAlignment="1">
      <alignment horizontal="center"/>
    </xf>
    <xf numFmtId="0" fontId="9" fillId="0" borderId="17" xfId="2" applyFont="1" applyBorder="1"/>
    <xf numFmtId="0" fontId="9" fillId="0" borderId="17" xfId="2" applyFont="1" applyBorder="1" applyAlignment="1">
      <alignment horizontal="center" wrapText="1"/>
    </xf>
    <xf numFmtId="0" fontId="9" fillId="0" borderId="22" xfId="2" applyFont="1" applyBorder="1" applyAlignment="1">
      <alignment horizontal="center" wrapText="1"/>
    </xf>
    <xf numFmtId="0" fontId="9" fillId="0" borderId="17" xfId="2" applyFont="1" applyBorder="1" applyAlignment="1">
      <alignment horizontal="center" vertical="center" wrapText="1"/>
    </xf>
    <xf numFmtId="9" fontId="0" fillId="0" borderId="17" xfId="3" applyFont="1" applyBorder="1"/>
    <xf numFmtId="9" fontId="8" fillId="0" borderId="17" xfId="2" applyNumberFormat="1" applyBorder="1" applyAlignment="1">
      <alignment horizontal="center"/>
    </xf>
    <xf numFmtId="10" fontId="8" fillId="0" borderId="17" xfId="2" applyNumberFormat="1" applyBorder="1" applyAlignment="1">
      <alignment horizontal="center"/>
    </xf>
    <xf numFmtId="0" fontId="8" fillId="0" borderId="0" xfId="2" applyAlignment="1">
      <alignment horizontal="center"/>
    </xf>
    <xf numFmtId="9" fontId="0" fillId="0" borderId="0" xfId="3" applyFont="1" applyBorder="1"/>
    <xf numFmtId="0" fontId="11" fillId="0" borderId="0" xfId="2" applyFont="1" applyAlignment="1">
      <alignment vertical="center" wrapText="1" readingOrder="1"/>
    </xf>
    <xf numFmtId="0" fontId="7" fillId="7" borderId="26" xfId="2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3" fontId="3" fillId="0" borderId="10" xfId="0" applyNumberFormat="1" applyFont="1" applyBorder="1"/>
    <xf numFmtId="3" fontId="3" fillId="0" borderId="11" xfId="0" applyNumberFormat="1" applyFont="1" applyBorder="1"/>
    <xf numFmtId="3" fontId="0" fillId="0" borderId="0" xfId="0" applyNumberFormat="1"/>
    <xf numFmtId="3" fontId="3" fillId="0" borderId="10" xfId="0" applyNumberFormat="1" applyFont="1" applyFill="1" applyBorder="1"/>
    <xf numFmtId="10" fontId="3" fillId="0" borderId="11" xfId="0" applyNumberFormat="1" applyFont="1" applyFill="1" applyBorder="1"/>
    <xf numFmtId="3" fontId="0" fillId="0" borderId="10" xfId="0" applyNumberFormat="1" applyFill="1" applyBorder="1"/>
    <xf numFmtId="10" fontId="0" fillId="0" borderId="11" xfId="1" applyNumberFormat="1" applyFont="1" applyFill="1" applyBorder="1"/>
    <xf numFmtId="3" fontId="3" fillId="0" borderId="0" xfId="0" applyNumberFormat="1" applyFont="1" applyFill="1"/>
    <xf numFmtId="3" fontId="3" fillId="0" borderId="11" xfId="0" applyNumberFormat="1" applyFont="1" applyFill="1" applyBorder="1"/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9" fontId="0" fillId="0" borderId="22" xfId="3" applyFont="1" applyBorder="1" applyAlignment="1">
      <alignment horizontal="center"/>
    </xf>
    <xf numFmtId="9" fontId="0" fillId="0" borderId="23" xfId="3" applyFont="1" applyBorder="1" applyAlignment="1">
      <alignment horizontal="center"/>
    </xf>
    <xf numFmtId="0" fontId="8" fillId="0" borderId="4" xfId="2" applyBorder="1" applyAlignment="1">
      <alignment horizontal="center"/>
    </xf>
    <xf numFmtId="0" fontId="10" fillId="0" borderId="18" xfId="2" applyFont="1" applyBorder="1" applyAlignment="1">
      <alignment horizontal="center" wrapText="1"/>
    </xf>
    <xf numFmtId="0" fontId="10" fillId="0" borderId="16" xfId="2" applyFont="1" applyBorder="1" applyAlignment="1">
      <alignment horizontal="center" wrapText="1"/>
    </xf>
    <xf numFmtId="0" fontId="10" fillId="0" borderId="19" xfId="2" applyFont="1" applyBorder="1" applyAlignment="1">
      <alignment horizontal="center" wrapText="1"/>
    </xf>
    <xf numFmtId="0" fontId="10" fillId="0" borderId="20" xfId="2" applyFont="1" applyBorder="1" applyAlignment="1">
      <alignment horizontal="center" wrapText="1"/>
    </xf>
    <xf numFmtId="0" fontId="10" fillId="0" borderId="21" xfId="2" applyFont="1" applyBorder="1" applyAlignment="1">
      <alignment horizontal="center" wrapText="1"/>
    </xf>
    <xf numFmtId="0" fontId="10" fillId="0" borderId="8" xfId="2" applyFont="1" applyBorder="1" applyAlignment="1">
      <alignment horizontal="center" wrapText="1"/>
    </xf>
    <xf numFmtId="0" fontId="10" fillId="0" borderId="17" xfId="2" applyFont="1" applyBorder="1" applyAlignment="1">
      <alignment horizontal="center" vertical="center" wrapText="1"/>
    </xf>
    <xf numFmtId="0" fontId="7" fillId="7" borderId="22" xfId="2" applyFont="1" applyFill="1" applyBorder="1" applyAlignment="1">
      <alignment horizontal="center" vertical="center"/>
    </xf>
    <xf numFmtId="0" fontId="7" fillId="7" borderId="23" xfId="2" applyFont="1" applyFill="1" applyBorder="1" applyAlignment="1">
      <alignment horizontal="center" vertical="center"/>
    </xf>
    <xf numFmtId="0" fontId="11" fillId="0" borderId="18" xfId="2" applyFont="1" applyBorder="1" applyAlignment="1">
      <alignment horizontal="center" vertical="center" wrapText="1" readingOrder="1"/>
    </xf>
    <xf numFmtId="0" fontId="11" fillId="0" borderId="24" xfId="2" applyFont="1" applyBorder="1" applyAlignment="1">
      <alignment horizontal="center" vertical="center" wrapText="1" readingOrder="1"/>
    </xf>
    <xf numFmtId="0" fontId="11" fillId="0" borderId="16" xfId="2" applyFont="1" applyBorder="1" applyAlignment="1">
      <alignment horizontal="center" vertical="center" wrapText="1" readingOrder="1"/>
    </xf>
    <xf numFmtId="0" fontId="11" fillId="0" borderId="19" xfId="2" applyFont="1" applyBorder="1" applyAlignment="1">
      <alignment horizontal="center" vertical="center" wrapText="1" readingOrder="1"/>
    </xf>
    <xf numFmtId="0" fontId="11" fillId="0" borderId="0" xfId="2" applyFont="1" applyAlignment="1">
      <alignment horizontal="center" vertical="center" wrapText="1" readingOrder="1"/>
    </xf>
    <xf numFmtId="0" fontId="11" fillId="0" borderId="20" xfId="2" applyFont="1" applyBorder="1" applyAlignment="1">
      <alignment horizontal="center" vertical="center" wrapText="1" readingOrder="1"/>
    </xf>
    <xf numFmtId="0" fontId="11" fillId="0" borderId="21" xfId="2" applyFont="1" applyBorder="1" applyAlignment="1">
      <alignment horizontal="center" vertical="center" wrapText="1" readingOrder="1"/>
    </xf>
    <xf numFmtId="0" fontId="11" fillId="0" borderId="25" xfId="2" applyFont="1" applyBorder="1" applyAlignment="1">
      <alignment horizontal="center" vertical="center" wrapText="1" readingOrder="1"/>
    </xf>
    <xf numFmtId="0" fontId="11" fillId="0" borderId="8" xfId="2" applyFont="1" applyBorder="1" applyAlignment="1">
      <alignment horizontal="center" vertical="center" wrapText="1" readingOrder="1"/>
    </xf>
  </cellXfs>
  <cellStyles count="5">
    <cellStyle name="Millares [0] 2" xfId="4"/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36.91.%20Proyectos%20de%20Inversi&#243;n%20IDIPRON\36.91.Documentos%20Proyectos%202025\Seguimiento\metas\Metas%20poblacionales%20noviembr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poblacionales"/>
      <sheetName val="Resumen metas por proyecto"/>
      <sheetName val="Base"/>
      <sheetName val="Resumen plan de gobierno"/>
      <sheetName val="Base plan de desarrollo"/>
      <sheetName val="Para revisar metas plan de"/>
      <sheetName val="Duplicados"/>
      <sheetName val="SQL"/>
    </sheetNames>
    <sheetDataSet>
      <sheetData sheetId="0">
        <row r="3">
          <cell r="A3" t="str">
            <v xml:space="preserve"> </v>
          </cell>
        </row>
      </sheetData>
      <sheetData sheetId="1"/>
      <sheetData sheetId="2"/>
      <sheetData sheetId="3">
        <row r="4">
          <cell r="F4">
            <v>5334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S26"/>
  <sheetViews>
    <sheetView tabSelected="1" zoomScaleNormal="100" workbookViewId="0">
      <pane ySplit="12" topLeftCell="A13" activePane="bottomLeft" state="frozen"/>
      <selection pane="bottomLeft" activeCell="E23" sqref="E23"/>
    </sheetView>
  </sheetViews>
  <sheetFormatPr baseColWidth="10" defaultColWidth="9.125" defaultRowHeight="14.25"/>
  <cols>
    <col min="1" max="1" width="17.875" customWidth="1"/>
    <col min="2" max="2" width="15.375" customWidth="1"/>
    <col min="3" max="3" width="17.625" customWidth="1"/>
    <col min="4" max="4" width="15.375" customWidth="1"/>
    <col min="5" max="5" width="17.25" customWidth="1"/>
    <col min="6" max="6" width="15.375" customWidth="1"/>
    <col min="7" max="7" width="17.25" customWidth="1"/>
    <col min="8" max="12" width="15.375" customWidth="1"/>
    <col min="13" max="13" width="12.125" customWidth="1"/>
    <col min="14" max="14" width="15.125" customWidth="1"/>
    <col min="15" max="15" width="15.375" customWidth="1"/>
    <col min="16" max="16" width="15.25" bestFit="1" customWidth="1"/>
    <col min="17" max="17" width="18.25" customWidth="1"/>
    <col min="18" max="18" width="18.625" customWidth="1"/>
    <col min="19" max="19" width="16.75" hidden="1" customWidth="1"/>
  </cols>
  <sheetData>
    <row r="1" spans="1:19" ht="1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</row>
    <row r="2" spans="1:19">
      <c r="A2" s="2"/>
      <c r="B2" s="2"/>
      <c r="C2" s="2"/>
      <c r="D2" s="2"/>
      <c r="E2" s="2"/>
      <c r="F2" s="2"/>
      <c r="G2" s="2"/>
      <c r="H2" s="2"/>
      <c r="I2" s="2"/>
      <c r="J2" s="3"/>
      <c r="K2" s="2"/>
      <c r="L2" s="2"/>
      <c r="M2" s="2"/>
      <c r="N2" s="2"/>
      <c r="O2" s="2"/>
      <c r="P2" s="2"/>
      <c r="Q2" s="2"/>
    </row>
    <row r="3" spans="1:19" ht="18.75" thickBot="1">
      <c r="A3" s="4" t="s">
        <v>1</v>
      </c>
      <c r="B3" s="4"/>
      <c r="C3" s="4"/>
      <c r="D3" s="4"/>
      <c r="E3" s="4"/>
      <c r="F3" s="4"/>
      <c r="G3" s="4"/>
      <c r="H3" s="2"/>
      <c r="I3" s="5"/>
      <c r="J3" s="2"/>
      <c r="K3" s="2"/>
      <c r="L3" s="2"/>
      <c r="M3" s="2"/>
      <c r="N3" s="2"/>
      <c r="O3" s="2"/>
      <c r="P3" s="2"/>
      <c r="Q3" s="2"/>
    </row>
    <row r="4" spans="1:19" s="14" customFormat="1" ht="78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87" t="s">
        <v>20</v>
      </c>
      <c r="M4" s="86" t="s">
        <v>21</v>
      </c>
      <c r="N4" s="76" t="s">
        <v>22</v>
      </c>
      <c r="O4" s="10" t="s">
        <v>24</v>
      </c>
      <c r="P4" s="11" t="s">
        <v>23</v>
      </c>
      <c r="Q4" s="11" t="s">
        <v>13</v>
      </c>
      <c r="R4" s="12" t="s">
        <v>14</v>
      </c>
      <c r="S4" s="13" t="s">
        <v>15</v>
      </c>
    </row>
    <row r="5" spans="1:19" ht="15">
      <c r="A5" s="15">
        <v>7755</v>
      </c>
      <c r="B5" s="16">
        <v>27804195000</v>
      </c>
      <c r="C5" s="16">
        <v>27284790224</v>
      </c>
      <c r="D5" s="17">
        <f>+C5/B5</f>
        <v>0.98131919388423217</v>
      </c>
      <c r="E5" s="16">
        <v>18661505338</v>
      </c>
      <c r="F5" s="17">
        <f>+E5/B5</f>
        <v>0.6711758904726427</v>
      </c>
      <c r="G5" s="18">
        <f>+E5/C5</f>
        <v>0.6839526778397268</v>
      </c>
      <c r="H5" s="20">
        <v>471685485</v>
      </c>
      <c r="I5" s="19">
        <f>+H5/B5</f>
        <v>1.6964543839517742E-2</v>
      </c>
      <c r="J5" s="20">
        <v>468797824</v>
      </c>
      <c r="K5" s="20">
        <f>+H5-J5</f>
        <v>2887661</v>
      </c>
      <c r="L5" s="77">
        <f>+H5</f>
        <v>471685485</v>
      </c>
      <c r="M5" s="21">
        <f t="shared" ref="M5:M12" si="0">+(C5+L5)/B5</f>
        <v>0.99828373772375001</v>
      </c>
      <c r="N5" s="39">
        <f>+H5-L5</f>
        <v>0</v>
      </c>
      <c r="O5" s="40">
        <f>+N5/B5</f>
        <v>0</v>
      </c>
      <c r="P5" s="20">
        <f>+B5-E5</f>
        <v>9142689662</v>
      </c>
      <c r="Q5" s="20">
        <v>3190658789</v>
      </c>
      <c r="R5" s="78">
        <f>+P5-Q5</f>
        <v>5952030873</v>
      </c>
      <c r="S5" s="22">
        <f>+R5/$B$15</f>
        <v>6.331640787371616E-2</v>
      </c>
    </row>
    <row r="6" spans="1:19">
      <c r="A6" s="88" t="s">
        <v>25</v>
      </c>
      <c r="B6" s="16">
        <v>6311000000</v>
      </c>
      <c r="C6" s="16">
        <v>5453253387</v>
      </c>
      <c r="D6" s="17">
        <f t="shared" ref="D6:D11" si="1">+C6/B6</f>
        <v>0.86408705228965299</v>
      </c>
      <c r="E6" s="16">
        <v>4198358113</v>
      </c>
      <c r="F6" s="17">
        <f>+E6/B6</f>
        <v>0.6652445116463318</v>
      </c>
      <c r="G6" s="18">
        <f t="shared" ref="G6:G11" si="2">+E6/C6</f>
        <v>0.76988135614759023</v>
      </c>
      <c r="H6" s="20">
        <f t="shared" ref="H6:H11" si="3">+B6-C6</f>
        <v>857746613</v>
      </c>
      <c r="I6" s="19">
        <f t="shared" ref="I6:I11" si="4">+H6/B6</f>
        <v>0.13591294771034701</v>
      </c>
      <c r="J6" s="20">
        <v>793322545</v>
      </c>
      <c r="K6" s="20">
        <f t="shared" ref="K6:K11" si="5">+H6-J6</f>
        <v>64424068</v>
      </c>
      <c r="L6" s="77">
        <f>+H6</f>
        <v>857746613</v>
      </c>
      <c r="M6" s="21">
        <f t="shared" si="0"/>
        <v>1</v>
      </c>
      <c r="N6" s="39">
        <f t="shared" ref="N6:N11" si="6">+H6-L6</f>
        <v>0</v>
      </c>
      <c r="O6" s="40">
        <f t="shared" ref="O6:O11" si="7">+N6/B6</f>
        <v>0</v>
      </c>
      <c r="P6" s="20">
        <f>+B6-E6</f>
        <v>2112641887</v>
      </c>
      <c r="Q6" s="20">
        <v>1057399505</v>
      </c>
      <c r="R6" s="78">
        <f>+P6-Q6</f>
        <v>1055242382</v>
      </c>
      <c r="S6" s="23">
        <f>+Q6-R6</f>
        <v>2157123</v>
      </c>
    </row>
    <row r="7" spans="1:19">
      <c r="A7" s="89"/>
      <c r="B7" s="16">
        <v>27992000000</v>
      </c>
      <c r="C7" s="16">
        <v>18777740264</v>
      </c>
      <c r="D7" s="17">
        <f t="shared" si="1"/>
        <v>0.67082524521291798</v>
      </c>
      <c r="E7" s="16">
        <v>12037654715</v>
      </c>
      <c r="F7" s="17">
        <f>+E7/B7</f>
        <v>0.43003910813803942</v>
      </c>
      <c r="G7" s="18">
        <f t="shared" si="2"/>
        <v>0.64105981581171156</v>
      </c>
      <c r="H7" s="20">
        <f t="shared" si="3"/>
        <v>9214259736</v>
      </c>
      <c r="I7" s="19">
        <f t="shared" si="4"/>
        <v>0.32917475478708202</v>
      </c>
      <c r="J7" s="20">
        <v>8652337774</v>
      </c>
      <c r="K7" s="20">
        <f t="shared" si="5"/>
        <v>561921962</v>
      </c>
      <c r="L7" s="77">
        <v>9214259736</v>
      </c>
      <c r="M7" s="21">
        <f t="shared" si="0"/>
        <v>1</v>
      </c>
      <c r="N7" s="39">
        <f t="shared" si="6"/>
        <v>0</v>
      </c>
      <c r="O7" s="40">
        <f t="shared" si="7"/>
        <v>0</v>
      </c>
      <c r="P7" s="20">
        <v>15954345285</v>
      </c>
      <c r="Q7" s="20">
        <v>3834835834</v>
      </c>
      <c r="R7" s="78">
        <f>+P7-Q7</f>
        <v>12119509451</v>
      </c>
      <c r="S7" s="24"/>
    </row>
    <row r="8" spans="1:19" ht="15">
      <c r="A8" s="15">
        <v>7968</v>
      </c>
      <c r="B8" s="16">
        <v>2608805000</v>
      </c>
      <c r="C8" s="16">
        <v>2182967220</v>
      </c>
      <c r="D8" s="17">
        <f t="shared" si="1"/>
        <v>0.83676902643164208</v>
      </c>
      <c r="E8" s="16">
        <v>1035500729</v>
      </c>
      <c r="F8" s="17">
        <f t="shared" ref="F8:F10" si="8">+E8/B8</f>
        <v>0.39692530833082579</v>
      </c>
      <c r="G8" s="18">
        <f t="shared" si="2"/>
        <v>0.47435468545423232</v>
      </c>
      <c r="H8" s="20">
        <f t="shared" si="3"/>
        <v>425837780</v>
      </c>
      <c r="I8" s="19">
        <f t="shared" si="4"/>
        <v>0.16323097356835792</v>
      </c>
      <c r="J8" s="20">
        <v>224770626</v>
      </c>
      <c r="K8" s="20">
        <f t="shared" si="5"/>
        <v>201067154</v>
      </c>
      <c r="L8" s="77">
        <f>+H8</f>
        <v>425837780</v>
      </c>
      <c r="M8" s="21">
        <f t="shared" si="0"/>
        <v>1</v>
      </c>
      <c r="N8" s="39">
        <f t="shared" si="6"/>
        <v>0</v>
      </c>
      <c r="O8" s="40">
        <f t="shared" si="7"/>
        <v>0</v>
      </c>
      <c r="P8" s="20">
        <f>+B8-E8</f>
        <v>1573304271</v>
      </c>
      <c r="Q8" s="20">
        <v>1419460207</v>
      </c>
      <c r="R8" s="78">
        <v>153844064</v>
      </c>
      <c r="S8" s="22">
        <f>+R8/$B$15</f>
        <v>1.6365596404012627E-3</v>
      </c>
    </row>
    <row r="9" spans="1:19" ht="15">
      <c r="A9" s="15">
        <v>7972</v>
      </c>
      <c r="B9" s="34">
        <v>3507178304</v>
      </c>
      <c r="C9" s="34">
        <v>3232360284</v>
      </c>
      <c r="D9" s="35">
        <f t="shared" si="1"/>
        <v>0.92164127507102644</v>
      </c>
      <c r="E9" s="34">
        <v>1818477407</v>
      </c>
      <c r="F9" s="35">
        <f>+E9/B9</f>
        <v>0.51850155577376655</v>
      </c>
      <c r="G9" s="36">
        <f t="shared" si="2"/>
        <v>0.56258499895613745</v>
      </c>
      <c r="H9" s="37">
        <f t="shared" si="3"/>
        <v>274818020</v>
      </c>
      <c r="I9" s="38">
        <f t="shared" si="4"/>
        <v>7.8358724928973555E-2</v>
      </c>
      <c r="J9" s="37">
        <v>222313900</v>
      </c>
      <c r="K9" s="37">
        <f t="shared" si="5"/>
        <v>52504120</v>
      </c>
      <c r="L9" s="77">
        <f>SUM(H9-4916240)</f>
        <v>269901780</v>
      </c>
      <c r="M9" s="21">
        <f t="shared" si="0"/>
        <v>0.99859823494163591</v>
      </c>
      <c r="N9" s="39">
        <f t="shared" si="6"/>
        <v>4916240</v>
      </c>
      <c r="O9" s="40">
        <f t="shared" si="7"/>
        <v>1.4017650583641385E-3</v>
      </c>
      <c r="P9" s="20">
        <f>+B9-E9</f>
        <v>1688700897</v>
      </c>
      <c r="Q9" s="79">
        <v>497228700</v>
      </c>
      <c r="R9" s="78">
        <f>+P9-Q9</f>
        <v>1191472197</v>
      </c>
      <c r="S9" s="22">
        <f>+R9/$B$15</f>
        <v>1.2674621688818766E-2</v>
      </c>
    </row>
    <row r="10" spans="1:19" ht="15">
      <c r="A10" s="15">
        <v>7973</v>
      </c>
      <c r="B10" s="16">
        <v>21808575696</v>
      </c>
      <c r="C10" s="16">
        <v>20491057887</v>
      </c>
      <c r="D10" s="17">
        <f t="shared" si="1"/>
        <v>0.93958716848979495</v>
      </c>
      <c r="E10" s="16">
        <v>17701408918</v>
      </c>
      <c r="F10" s="17">
        <f t="shared" si="8"/>
        <v>0.81167193881655864</v>
      </c>
      <c r="G10" s="18">
        <f t="shared" si="2"/>
        <v>0.86386017821120809</v>
      </c>
      <c r="H10" s="20">
        <f t="shared" si="3"/>
        <v>1317517809</v>
      </c>
      <c r="I10" s="19">
        <f t="shared" si="4"/>
        <v>6.041283151020501E-2</v>
      </c>
      <c r="J10" s="20">
        <v>531875169</v>
      </c>
      <c r="K10" s="20">
        <f t="shared" si="5"/>
        <v>785642640</v>
      </c>
      <c r="L10" s="77">
        <v>1284895914</v>
      </c>
      <c r="M10" s="21">
        <f t="shared" si="0"/>
        <v>0.99850417122811086</v>
      </c>
      <c r="N10" s="39">
        <f t="shared" si="6"/>
        <v>32621895</v>
      </c>
      <c r="O10" s="40">
        <f t="shared" si="7"/>
        <v>1.4958287718891846E-3</v>
      </c>
      <c r="P10" s="20">
        <f>+B10-E10</f>
        <v>4107166778</v>
      </c>
      <c r="Q10" s="20">
        <v>2049943437</v>
      </c>
      <c r="R10" s="78">
        <f>+P10-Q10</f>
        <v>2057223341</v>
      </c>
      <c r="S10" s="22">
        <f>+R10/$B$15</f>
        <v>2.1884293768864842E-2</v>
      </c>
    </row>
    <row r="11" spans="1:19" ht="15">
      <c r="A11" s="15" t="s">
        <v>16</v>
      </c>
      <c r="B11" s="16">
        <v>31964803000</v>
      </c>
      <c r="C11" s="16">
        <v>23008941746</v>
      </c>
      <c r="D11" s="17">
        <f t="shared" si="1"/>
        <v>0.71982116536116303</v>
      </c>
      <c r="E11" s="16">
        <v>22438940785</v>
      </c>
      <c r="F11" s="17">
        <f>+E11/B11</f>
        <v>0.70198902164358712</v>
      </c>
      <c r="G11" s="18">
        <f t="shared" si="2"/>
        <v>0.97522698056727919</v>
      </c>
      <c r="H11" s="20">
        <f t="shared" si="3"/>
        <v>8955861254</v>
      </c>
      <c r="I11" s="19">
        <f t="shared" si="4"/>
        <v>0.28017883463883697</v>
      </c>
      <c r="J11" s="20">
        <v>1313622740</v>
      </c>
      <c r="K11" s="20">
        <f t="shared" si="5"/>
        <v>7642238514</v>
      </c>
      <c r="L11" s="80">
        <v>8950878686</v>
      </c>
      <c r="M11" s="81">
        <f t="shared" si="0"/>
        <v>0.99984412330024375</v>
      </c>
      <c r="N11" s="82">
        <f t="shared" si="6"/>
        <v>4982568</v>
      </c>
      <c r="O11" s="83">
        <f t="shared" si="7"/>
        <v>1.5587669975629132E-4</v>
      </c>
      <c r="P11" s="84">
        <f>+B11-E11</f>
        <v>9525862215</v>
      </c>
      <c r="Q11" s="84">
        <v>8613537769</v>
      </c>
      <c r="R11" s="85">
        <f>+P11-Q11</f>
        <v>912324446</v>
      </c>
      <c r="S11" s="22">
        <f>+R11/$B$15</f>
        <v>9.7051087214846399E-3</v>
      </c>
    </row>
    <row r="12" spans="1:19" ht="15.75" thickBot="1">
      <c r="A12" s="25" t="s">
        <v>17</v>
      </c>
      <c r="B12" s="26">
        <f>SUM(B5:B11)</f>
        <v>121996557000</v>
      </c>
      <c r="C12" s="26">
        <f>SUM(C5:C11)</f>
        <v>100431111012</v>
      </c>
      <c r="D12" s="27">
        <f>+C12/B12</f>
        <v>0.82322906057094714</v>
      </c>
      <c r="E12" s="26">
        <f>SUM(E5:E11)</f>
        <v>77891846005</v>
      </c>
      <c r="F12" s="27">
        <f>+E12/B12</f>
        <v>0.63847577276299694</v>
      </c>
      <c r="G12" s="30">
        <f>+E12/C12</f>
        <v>0.77557487137320524</v>
      </c>
      <c r="H12" s="26">
        <f>SUM(H5:H11)</f>
        <v>21517726697</v>
      </c>
      <c r="I12" s="28">
        <f>+H12/B12</f>
        <v>0.17637978666070059</v>
      </c>
      <c r="J12" s="26">
        <f>SUM(J5:J11)</f>
        <v>12207040578</v>
      </c>
      <c r="K12" s="26">
        <f>SUM(K5:K11)</f>
        <v>9310686119</v>
      </c>
      <c r="L12" s="29">
        <f>SUM(L5:L11)</f>
        <v>21475205994</v>
      </c>
      <c r="M12" s="30">
        <f t="shared" si="0"/>
        <v>0.99926030704292745</v>
      </c>
      <c r="N12" s="29">
        <f>SUM(N5:N11)</f>
        <v>42520703</v>
      </c>
      <c r="O12" s="30">
        <f>+N12/B12</f>
        <v>3.4854018872024396E-4</v>
      </c>
      <c r="P12" s="26">
        <f>SUM(P5:P11)</f>
        <v>44104710995</v>
      </c>
      <c r="Q12" s="26">
        <f>SUM(Q5:Q11)</f>
        <v>20663064241</v>
      </c>
      <c r="R12" s="31">
        <f>SUM(R5:R11)</f>
        <v>23441646754</v>
      </c>
      <c r="S12" s="32">
        <f>SUM(S5:S11)</f>
        <v>2157123.1092169918</v>
      </c>
    </row>
    <row r="13" spans="1:19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3"/>
      <c r="M13" s="33"/>
      <c r="N13" s="33"/>
      <c r="O13" s="33"/>
      <c r="P13" s="2"/>
      <c r="Q13" s="33"/>
    </row>
    <row r="14" spans="1:19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3"/>
      <c r="M14" s="33"/>
      <c r="N14" s="33"/>
      <c r="O14" s="33"/>
      <c r="P14" s="2"/>
      <c r="Q14" s="33"/>
    </row>
    <row r="15" spans="1:19">
      <c r="A15" s="2" t="s">
        <v>18</v>
      </c>
      <c r="B15" s="20">
        <f>+B12-B7</f>
        <v>94004557000</v>
      </c>
      <c r="C15" s="2"/>
      <c r="D15" s="2"/>
      <c r="E15" s="2"/>
      <c r="F15" s="2"/>
      <c r="G15" s="2"/>
      <c r="H15" s="2"/>
      <c r="I15" s="2"/>
      <c r="J15" s="2"/>
      <c r="K15" s="2"/>
      <c r="L15" s="33"/>
      <c r="M15" s="33"/>
      <c r="N15" s="33"/>
      <c r="O15" s="33"/>
      <c r="P15" s="2"/>
      <c r="Q15" s="33"/>
    </row>
    <row r="16" spans="1:19">
      <c r="A16" s="2" t="s">
        <v>19</v>
      </c>
      <c r="B16" s="20">
        <f>+B7</f>
        <v>27992000000</v>
      </c>
      <c r="C16" s="2"/>
      <c r="D16" s="2"/>
      <c r="E16" s="2"/>
      <c r="F16" s="2"/>
      <c r="G16" s="2"/>
      <c r="H16" s="2"/>
      <c r="I16" s="2"/>
      <c r="J16" s="2"/>
      <c r="K16" s="2"/>
      <c r="L16" s="33"/>
      <c r="M16" s="33"/>
      <c r="N16" s="33"/>
      <c r="O16" s="33"/>
      <c r="P16" s="2"/>
      <c r="Q16" s="33"/>
    </row>
    <row r="17" spans="1: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>
      <c r="H26" s="2"/>
      <c r="I26" s="2"/>
      <c r="J26" s="2"/>
      <c r="K26" s="2"/>
      <c r="L26" s="2"/>
      <c r="M26" s="2"/>
      <c r="N26" s="2"/>
      <c r="O26" s="2"/>
      <c r="P26" s="2"/>
      <c r="Q26" s="2"/>
    </row>
  </sheetData>
  <mergeCells count="1">
    <mergeCell ref="A6:A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V40"/>
  <sheetViews>
    <sheetView showGridLines="0" zoomScale="90" zoomScaleNormal="90" workbookViewId="0">
      <selection activeCell="S17" sqref="S17:S18"/>
    </sheetView>
  </sheetViews>
  <sheetFormatPr baseColWidth="10" defaultColWidth="11.375" defaultRowHeight="14.25"/>
  <cols>
    <col min="1" max="1" width="7.625" style="41" customWidth="1"/>
    <col min="2" max="2" width="2" style="41" customWidth="1"/>
    <col min="3" max="3" width="24.25" style="41" bestFit="1" customWidth="1"/>
    <col min="4" max="4" width="15.375" style="41" customWidth="1"/>
    <col min="5" max="5" width="19.875" style="41" customWidth="1"/>
    <col min="6" max="6" width="18" style="41" customWidth="1"/>
    <col min="7" max="7" width="2.125" style="41" customWidth="1"/>
    <col min="8" max="8" width="2.25" style="41" customWidth="1"/>
    <col min="9" max="9" width="8.75" style="41" customWidth="1"/>
    <col min="10" max="10" width="3.75" style="41" customWidth="1"/>
    <col min="11" max="11" width="23.875" style="41" customWidth="1"/>
    <col min="12" max="12" width="20.125" style="41" customWidth="1"/>
    <col min="13" max="13" width="12.25" style="41" customWidth="1"/>
    <col min="14" max="14" width="22" style="41" customWidth="1"/>
    <col min="15" max="15" width="2.625" style="41" customWidth="1"/>
    <col min="16" max="16" width="11.375" style="41"/>
    <col min="17" max="17" width="4.625" style="41" customWidth="1"/>
    <col min="18" max="18" width="19.25" style="41" customWidth="1"/>
    <col min="19" max="19" width="14.75" style="41" customWidth="1"/>
    <col min="20" max="21" width="15.875" style="41" customWidth="1"/>
    <col min="22" max="22" width="2.875" style="41" customWidth="1"/>
    <col min="23" max="16384" width="11.375" style="41"/>
  </cols>
  <sheetData>
    <row r="1" spans="2:15" ht="15" thickBot="1"/>
    <row r="2" spans="2:15">
      <c r="B2" s="42"/>
      <c r="C2" s="43"/>
      <c r="D2" s="43"/>
      <c r="E2" s="43"/>
      <c r="F2" s="43"/>
      <c r="G2" s="43"/>
      <c r="H2" s="44"/>
      <c r="J2" s="42"/>
      <c r="K2" s="92"/>
      <c r="L2" s="92"/>
      <c r="M2" s="92"/>
      <c r="N2" s="92"/>
      <c r="O2" s="44"/>
    </row>
    <row r="3" spans="2:15" ht="15">
      <c r="B3" s="45"/>
      <c r="C3" s="46" t="s">
        <v>26</v>
      </c>
      <c r="H3" s="47"/>
      <c r="J3" s="45"/>
      <c r="K3" s="46" t="s">
        <v>27</v>
      </c>
      <c r="O3" s="47"/>
    </row>
    <row r="4" spans="2:15" ht="15">
      <c r="B4" s="45"/>
      <c r="C4" s="46"/>
      <c r="H4" s="47"/>
      <c r="J4" s="45"/>
      <c r="O4" s="47"/>
    </row>
    <row r="5" spans="2:15" ht="15">
      <c r="B5" s="45"/>
      <c r="C5" s="46" t="s">
        <v>28</v>
      </c>
      <c r="H5" s="47"/>
      <c r="J5" s="45"/>
      <c r="K5" s="46" t="s">
        <v>28</v>
      </c>
      <c r="O5" s="47"/>
    </row>
    <row r="6" spans="2:15" ht="15">
      <c r="B6" s="45"/>
      <c r="C6" s="46"/>
      <c r="H6" s="47"/>
      <c r="J6" s="45"/>
      <c r="O6" s="47"/>
    </row>
    <row r="7" spans="2:15" ht="30">
      <c r="B7" s="45"/>
      <c r="C7" s="48" t="s">
        <v>29</v>
      </c>
      <c r="D7" s="49" t="s">
        <v>30</v>
      </c>
      <c r="E7" s="48" t="s">
        <v>31</v>
      </c>
      <c r="F7" s="48" t="s">
        <v>32</v>
      </c>
      <c r="G7" s="50"/>
      <c r="H7" s="47"/>
      <c r="J7" s="45"/>
      <c r="K7" s="48" t="s">
        <v>29</v>
      </c>
      <c r="L7" s="49" t="s">
        <v>30</v>
      </c>
      <c r="M7" s="48" t="s">
        <v>31</v>
      </c>
      <c r="N7" s="48" t="s">
        <v>32</v>
      </c>
      <c r="O7" s="47"/>
    </row>
    <row r="8" spans="2:15" ht="15">
      <c r="B8" s="45"/>
      <c r="C8" s="51">
        <v>5588</v>
      </c>
      <c r="D8" s="52">
        <f>'[1]Resumen plan de gobierno'!F4</f>
        <v>5334</v>
      </c>
      <c r="E8" s="53">
        <f>+D8/C8</f>
        <v>0.95454545454545459</v>
      </c>
      <c r="F8" s="52">
        <f>C8-D8</f>
        <v>254</v>
      </c>
      <c r="H8" s="47"/>
      <c r="J8" s="45"/>
      <c r="K8" s="52">
        <v>2480</v>
      </c>
      <c r="L8" s="52">
        <v>2389</v>
      </c>
      <c r="M8" s="54">
        <f>+L8/K8</f>
        <v>0.96330645161290318</v>
      </c>
      <c r="N8" s="55">
        <f>K8-L8</f>
        <v>91</v>
      </c>
      <c r="O8" s="47"/>
    </row>
    <row r="9" spans="2:15">
      <c r="B9" s="45"/>
      <c r="H9" s="47"/>
      <c r="J9" s="45"/>
      <c r="O9" s="47"/>
    </row>
    <row r="10" spans="2:15">
      <c r="B10" s="45"/>
      <c r="H10" s="47"/>
      <c r="J10" s="45"/>
      <c r="O10" s="47"/>
    </row>
    <row r="11" spans="2:15" ht="15">
      <c r="B11" s="45"/>
      <c r="C11" s="46" t="s">
        <v>33</v>
      </c>
      <c r="H11" s="47"/>
      <c r="J11" s="45"/>
      <c r="K11" s="46" t="s">
        <v>33</v>
      </c>
      <c r="O11" s="47"/>
    </row>
    <row r="12" spans="2:15">
      <c r="B12" s="45"/>
      <c r="H12" s="47"/>
      <c r="J12" s="45"/>
      <c r="O12" s="47"/>
    </row>
    <row r="13" spans="2:15" ht="30">
      <c r="B13" s="45"/>
      <c r="C13" s="48" t="s">
        <v>34</v>
      </c>
      <c r="D13" s="48" t="s">
        <v>29</v>
      </c>
      <c r="E13" s="48" t="s">
        <v>35</v>
      </c>
      <c r="F13" s="48" t="s">
        <v>36</v>
      </c>
      <c r="G13" s="48" t="s">
        <v>32</v>
      </c>
      <c r="H13" s="47"/>
      <c r="J13" s="45"/>
      <c r="K13" s="48" t="s">
        <v>29</v>
      </c>
      <c r="L13" s="49" t="s">
        <v>37</v>
      </c>
      <c r="M13" s="48" t="s">
        <v>31</v>
      </c>
      <c r="N13" s="48" t="s">
        <v>32</v>
      </c>
      <c r="O13" s="47"/>
    </row>
    <row r="14" spans="2:15">
      <c r="B14" s="45"/>
      <c r="C14" s="56" t="s">
        <v>38</v>
      </c>
      <c r="D14" s="57">
        <v>17781</v>
      </c>
      <c r="E14" s="57" t="e">
        <f>GETPIVOTDATA("ID_NNAJ_NU",'[1]Metas poblacionales'!$A$3,"META","DE CALLE")+GETPIVOTDATA("ID_NNAJ_NU",'[1]Metas poblacionales'!$A$3,"META","EN CALLE")</f>
        <v>#REF!</v>
      </c>
      <c r="F14" s="58" t="e">
        <f>+E14/D14</f>
        <v>#REF!</v>
      </c>
      <c r="G14" s="59" t="e">
        <f>D14-E14</f>
        <v>#REF!</v>
      </c>
      <c r="H14" s="47"/>
      <c r="J14" s="45"/>
      <c r="K14" s="52">
        <v>2480</v>
      </c>
      <c r="L14" s="52">
        <f>L8</f>
        <v>2389</v>
      </c>
      <c r="M14" s="54">
        <v>0.875</v>
      </c>
      <c r="N14" s="55">
        <f>K14-L14</f>
        <v>91</v>
      </c>
      <c r="O14" s="47"/>
    </row>
    <row r="15" spans="2:15" ht="15" thickBot="1">
      <c r="B15" s="45"/>
      <c r="C15" s="56" t="s">
        <v>39</v>
      </c>
      <c r="D15" s="57">
        <v>306</v>
      </c>
      <c r="E15" s="57" t="e">
        <f>GETPIVOTDATA("ID_NNAJ_NU",'[1]Metas poblacionales'!$A$3,"META","JUSTICIA")</f>
        <v>#REF!</v>
      </c>
      <c r="F15" s="58" t="e">
        <f t="shared" ref="F15:F16" si="0">+E15/D15</f>
        <v>#REF!</v>
      </c>
      <c r="G15" s="59" t="e">
        <f>D15-E15</f>
        <v>#REF!</v>
      </c>
      <c r="H15" s="47"/>
      <c r="J15" s="60"/>
      <c r="K15" s="61"/>
      <c r="L15" s="61"/>
      <c r="M15" s="61"/>
      <c r="N15" s="61"/>
      <c r="O15" s="62"/>
    </row>
    <row r="16" spans="2:15">
      <c r="B16" s="45"/>
      <c r="C16" s="56" t="s">
        <v>40</v>
      </c>
      <c r="D16" s="57">
        <v>326</v>
      </c>
      <c r="E16" s="57" t="e">
        <f>GETPIVOTDATA("ID_NNAJ_NU",'[1]Metas poblacionales'!$A$3,"META","RIESGO ESCNNA")+GETPIVOTDATA("ID_NNAJ_NU",'[1]Metas poblacionales'!$A$3,"META","VICTIMA ESCNNA")</f>
        <v>#REF!</v>
      </c>
      <c r="F16" s="58" t="e">
        <f t="shared" si="0"/>
        <v>#REF!</v>
      </c>
      <c r="G16" s="59" t="e">
        <f>D16-E16</f>
        <v>#REF!</v>
      </c>
      <c r="H16" s="47"/>
    </row>
    <row r="17" spans="2:22" ht="15">
      <c r="B17" s="45"/>
      <c r="C17" s="63" t="s">
        <v>41</v>
      </c>
      <c r="D17" s="64">
        <f>SUM(D14:D16)</f>
        <v>18413</v>
      </c>
      <c r="E17" s="64" t="e">
        <f>SUM(E14:E16)</f>
        <v>#REF!</v>
      </c>
      <c r="F17" s="58" t="e">
        <f>+E17/D17</f>
        <v>#REF!</v>
      </c>
      <c r="G17" s="65" t="e">
        <f>SUM(G14:G16)</f>
        <v>#REF!</v>
      </c>
      <c r="H17" s="47"/>
    </row>
    <row r="18" spans="2:22" ht="9" customHeight="1" thickBot="1">
      <c r="B18" s="60"/>
      <c r="C18" s="61"/>
      <c r="D18" s="61"/>
      <c r="E18" s="61"/>
      <c r="F18" s="61"/>
      <c r="G18" s="61"/>
      <c r="H18" s="62"/>
    </row>
    <row r="20" spans="2:22" ht="15" thickBot="1"/>
    <row r="21" spans="2:22">
      <c r="B21" s="42"/>
      <c r="C21" s="43"/>
      <c r="D21" s="43"/>
      <c r="E21" s="43"/>
      <c r="F21" s="43"/>
      <c r="G21" s="44"/>
      <c r="J21" s="42"/>
      <c r="K21" s="43"/>
      <c r="L21" s="43"/>
      <c r="M21" s="43"/>
      <c r="N21" s="43"/>
      <c r="O21" s="44"/>
      <c r="Q21" s="42"/>
      <c r="R21" s="43"/>
      <c r="S21" s="43"/>
      <c r="T21" s="43"/>
      <c r="U21" s="43"/>
      <c r="V21" s="44"/>
    </row>
    <row r="22" spans="2:22" ht="15" customHeight="1">
      <c r="B22" s="45"/>
      <c r="C22" s="46" t="s">
        <v>42</v>
      </c>
      <c r="E22" s="93" t="s">
        <v>43</v>
      </c>
      <c r="F22" s="94"/>
      <c r="G22" s="47"/>
      <c r="J22" s="45"/>
      <c r="K22" s="46" t="s">
        <v>44</v>
      </c>
      <c r="M22" s="99" t="s">
        <v>45</v>
      </c>
      <c r="N22" s="99"/>
      <c r="O22" s="47"/>
      <c r="Q22" s="45"/>
      <c r="R22" s="46" t="s">
        <v>46</v>
      </c>
      <c r="T22" s="99" t="s">
        <v>47</v>
      </c>
      <c r="U22" s="99"/>
      <c r="V22" s="47"/>
    </row>
    <row r="23" spans="2:22">
      <c r="B23" s="45"/>
      <c r="E23" s="95"/>
      <c r="F23" s="96"/>
      <c r="G23" s="47"/>
      <c r="J23" s="45"/>
      <c r="M23" s="99"/>
      <c r="N23" s="99"/>
      <c r="O23" s="47"/>
      <c r="Q23" s="45"/>
      <c r="T23" s="99"/>
      <c r="U23" s="99"/>
      <c r="V23" s="47"/>
    </row>
    <row r="24" spans="2:22" ht="15">
      <c r="B24" s="45"/>
      <c r="C24" s="46" t="s">
        <v>28</v>
      </c>
      <c r="E24" s="95"/>
      <c r="F24" s="96"/>
      <c r="G24" s="47"/>
      <c r="J24" s="45"/>
      <c r="K24" s="46" t="s">
        <v>28</v>
      </c>
      <c r="M24" s="99"/>
      <c r="N24" s="99"/>
      <c r="O24" s="47"/>
      <c r="Q24" s="45"/>
      <c r="R24" s="46" t="s">
        <v>28</v>
      </c>
      <c r="T24" s="99"/>
      <c r="U24" s="99"/>
      <c r="V24" s="47"/>
    </row>
    <row r="25" spans="2:22" ht="15">
      <c r="B25" s="45"/>
      <c r="C25" s="46"/>
      <c r="E25" s="95"/>
      <c r="F25" s="96"/>
      <c r="G25" s="47"/>
      <c r="J25" s="45"/>
      <c r="K25" s="46"/>
      <c r="M25" s="99"/>
      <c r="N25" s="99"/>
      <c r="O25" s="47"/>
      <c r="Q25" s="45"/>
      <c r="R25" s="46"/>
      <c r="T25" s="99"/>
      <c r="U25" s="99"/>
      <c r="V25" s="47"/>
    </row>
    <row r="26" spans="2:22" ht="15">
      <c r="B26" s="45"/>
      <c r="C26" s="46"/>
      <c r="E26" s="97"/>
      <c r="F26" s="98"/>
      <c r="G26" s="47"/>
      <c r="J26" s="45"/>
      <c r="K26" s="46"/>
      <c r="M26" s="99"/>
      <c r="N26" s="99"/>
      <c r="O26" s="47"/>
      <c r="Q26" s="45"/>
      <c r="R26" s="46"/>
      <c r="T26" s="99"/>
      <c r="U26" s="99"/>
      <c r="V26" s="47"/>
    </row>
    <row r="27" spans="2:22" ht="30">
      <c r="B27" s="45"/>
      <c r="C27" s="66" t="s">
        <v>48</v>
      </c>
      <c r="D27" s="67" t="s">
        <v>49</v>
      </c>
      <c r="E27" s="55"/>
      <c r="F27" s="55"/>
      <c r="G27" s="47"/>
      <c r="J27" s="45"/>
      <c r="K27" s="68" t="s">
        <v>50</v>
      </c>
      <c r="L27" s="68" t="s">
        <v>51</v>
      </c>
      <c r="M27" s="99"/>
      <c r="N27" s="99"/>
      <c r="O27" s="47"/>
      <c r="Q27" s="45"/>
      <c r="R27" s="68" t="s">
        <v>50</v>
      </c>
      <c r="S27" s="68" t="s">
        <v>51</v>
      </c>
      <c r="T27" s="99"/>
      <c r="U27" s="99"/>
      <c r="V27" s="47"/>
    </row>
    <row r="28" spans="2:22" ht="30">
      <c r="B28" s="45"/>
      <c r="C28" s="48" t="s">
        <v>29</v>
      </c>
      <c r="D28" s="49" t="s">
        <v>30</v>
      </c>
      <c r="E28" s="48" t="s">
        <v>31</v>
      </c>
      <c r="F28" s="48" t="s">
        <v>32</v>
      </c>
      <c r="G28" s="47"/>
      <c r="J28" s="45"/>
      <c r="K28" s="48" t="s">
        <v>29</v>
      </c>
      <c r="L28" s="49" t="s">
        <v>30</v>
      </c>
      <c r="M28" s="48" t="s">
        <v>31</v>
      </c>
      <c r="N28" s="48" t="s">
        <v>32</v>
      </c>
      <c r="O28" s="47"/>
      <c r="Q28" s="45"/>
      <c r="R28" s="48" t="s">
        <v>29</v>
      </c>
      <c r="S28" s="49" t="s">
        <v>30</v>
      </c>
      <c r="T28" s="100" t="s">
        <v>31</v>
      </c>
      <c r="U28" s="101"/>
      <c r="V28" s="47"/>
    </row>
    <row r="29" spans="2:22">
      <c r="B29" s="45"/>
      <c r="C29" s="52">
        <v>50</v>
      </c>
      <c r="D29" s="52">
        <v>50</v>
      </c>
      <c r="E29" s="69">
        <f>+D29/C29</f>
        <v>1</v>
      </c>
      <c r="F29" s="55">
        <f>C29-D29</f>
        <v>0</v>
      </c>
      <c r="G29" s="47"/>
      <c r="J29" s="45"/>
      <c r="K29" s="70">
        <v>1</v>
      </c>
      <c r="L29" s="70">
        <v>1</v>
      </c>
      <c r="M29" s="69">
        <f>+L29/K29</f>
        <v>1</v>
      </c>
      <c r="N29" s="55">
        <f>K29-L29</f>
        <v>0</v>
      </c>
      <c r="O29" s="47"/>
      <c r="Q29" s="45"/>
      <c r="R29" s="70">
        <v>-0.01</v>
      </c>
      <c r="S29" s="71">
        <v>-9.1999999999999998E-3</v>
      </c>
      <c r="T29" s="90">
        <f>+S29/R29</f>
        <v>0.91999999999999993</v>
      </c>
      <c r="U29" s="91"/>
      <c r="V29" s="47"/>
    </row>
    <row r="30" spans="2:22">
      <c r="B30" s="45"/>
      <c r="C30" s="72"/>
      <c r="D30" s="72"/>
      <c r="E30" s="73"/>
      <c r="G30" s="47"/>
      <c r="J30" s="45"/>
      <c r="K30" s="72"/>
      <c r="L30" s="72"/>
      <c r="M30" s="73"/>
      <c r="O30" s="47"/>
      <c r="Q30" s="45"/>
      <c r="R30" s="72"/>
      <c r="S30" s="72"/>
      <c r="T30" s="73"/>
      <c r="V30" s="47"/>
    </row>
    <row r="31" spans="2:22">
      <c r="B31" s="45"/>
      <c r="C31" s="72"/>
      <c r="D31" s="72"/>
      <c r="E31" s="73"/>
      <c r="G31" s="47"/>
      <c r="J31" s="45"/>
      <c r="K31" s="72"/>
      <c r="L31" s="72"/>
      <c r="M31" s="73"/>
      <c r="O31" s="47"/>
      <c r="Q31" s="45"/>
      <c r="R31" s="72"/>
      <c r="S31" s="72"/>
      <c r="T31" s="73"/>
      <c r="V31" s="47"/>
    </row>
    <row r="32" spans="2:22" ht="15" customHeight="1">
      <c r="B32" s="45"/>
      <c r="D32" s="102" t="s">
        <v>52</v>
      </c>
      <c r="E32" s="103"/>
      <c r="F32" s="104"/>
      <c r="G32" s="47"/>
      <c r="J32" s="45"/>
      <c r="L32" s="74"/>
      <c r="M32" s="102" t="s">
        <v>53</v>
      </c>
      <c r="N32" s="104"/>
      <c r="O32" s="47"/>
      <c r="Q32" s="45"/>
      <c r="S32" s="74"/>
      <c r="T32" s="102" t="s">
        <v>54</v>
      </c>
      <c r="U32" s="104"/>
      <c r="V32" s="47"/>
    </row>
    <row r="33" spans="2:22" ht="15" customHeight="1">
      <c r="B33" s="45"/>
      <c r="D33" s="105"/>
      <c r="E33" s="106"/>
      <c r="F33" s="107"/>
      <c r="G33" s="47"/>
      <c r="J33" s="45"/>
      <c r="L33" s="74"/>
      <c r="M33" s="105"/>
      <c r="N33" s="107"/>
      <c r="O33" s="47"/>
      <c r="Q33" s="45"/>
      <c r="S33" s="74"/>
      <c r="T33" s="105"/>
      <c r="U33" s="107"/>
      <c r="V33" s="47"/>
    </row>
    <row r="34" spans="2:22" ht="15">
      <c r="B34" s="45"/>
      <c r="C34" s="46" t="s">
        <v>33</v>
      </c>
      <c r="D34" s="105"/>
      <c r="E34" s="106"/>
      <c r="F34" s="107"/>
      <c r="G34" s="47"/>
      <c r="J34" s="45"/>
      <c r="K34" s="46" t="s">
        <v>33</v>
      </c>
      <c r="L34" s="74"/>
      <c r="M34" s="105"/>
      <c r="N34" s="107"/>
      <c r="O34" s="47"/>
      <c r="Q34" s="45"/>
      <c r="R34" s="46" t="s">
        <v>33</v>
      </c>
      <c r="S34" s="74"/>
      <c r="T34" s="105"/>
      <c r="U34" s="107"/>
      <c r="V34" s="47"/>
    </row>
    <row r="35" spans="2:22" ht="15">
      <c r="B35" s="45"/>
      <c r="C35" s="46"/>
      <c r="D35" s="105"/>
      <c r="E35" s="106"/>
      <c r="F35" s="107"/>
      <c r="G35" s="47"/>
      <c r="J35" s="45"/>
      <c r="K35" s="46"/>
      <c r="L35" s="74"/>
      <c r="M35" s="105"/>
      <c r="N35" s="107"/>
      <c r="O35" s="47"/>
      <c r="Q35" s="45"/>
      <c r="R35" s="46"/>
      <c r="S35" s="74"/>
      <c r="T35" s="105"/>
      <c r="U35" s="107"/>
      <c r="V35" s="47"/>
    </row>
    <row r="36" spans="2:22" ht="15">
      <c r="B36" s="45"/>
      <c r="C36" s="46"/>
      <c r="D36" s="105"/>
      <c r="E36" s="106"/>
      <c r="F36" s="107"/>
      <c r="G36" s="47"/>
      <c r="J36" s="45"/>
      <c r="K36" s="46"/>
      <c r="L36" s="74"/>
      <c r="M36" s="105"/>
      <c r="N36" s="107"/>
      <c r="O36" s="47"/>
      <c r="Q36" s="45"/>
      <c r="R36" s="46"/>
      <c r="S36" s="74"/>
      <c r="T36" s="105"/>
      <c r="U36" s="107"/>
      <c r="V36" s="47"/>
    </row>
    <row r="37" spans="2:22" ht="15">
      <c r="B37" s="45"/>
      <c r="D37" s="108"/>
      <c r="E37" s="109"/>
      <c r="F37" s="110"/>
      <c r="G37" s="47"/>
      <c r="J37" s="45"/>
      <c r="K37" s="68" t="s">
        <v>50</v>
      </c>
      <c r="L37" s="68" t="s">
        <v>51</v>
      </c>
      <c r="M37" s="108"/>
      <c r="N37" s="110"/>
      <c r="O37" s="47"/>
      <c r="Q37" s="45"/>
      <c r="R37" s="68" t="s">
        <v>50</v>
      </c>
      <c r="S37" s="68" t="s">
        <v>51</v>
      </c>
      <c r="T37" s="108"/>
      <c r="U37" s="110"/>
      <c r="V37" s="47"/>
    </row>
    <row r="38" spans="2:22" ht="30">
      <c r="B38" s="45"/>
      <c r="C38" s="48" t="s">
        <v>29</v>
      </c>
      <c r="D38" s="49" t="s">
        <v>30</v>
      </c>
      <c r="E38" s="48" t="s">
        <v>31</v>
      </c>
      <c r="F38" s="48" t="s">
        <v>32</v>
      </c>
      <c r="G38" s="47"/>
      <c r="J38" s="45"/>
      <c r="K38" s="48" t="s">
        <v>29</v>
      </c>
      <c r="L38" s="49" t="s">
        <v>30</v>
      </c>
      <c r="M38" s="75" t="s">
        <v>31</v>
      </c>
      <c r="N38" s="75" t="s">
        <v>32</v>
      </c>
      <c r="O38" s="47"/>
      <c r="Q38" s="45"/>
      <c r="R38" s="48" t="s">
        <v>29</v>
      </c>
      <c r="S38" s="49" t="s">
        <v>30</v>
      </c>
      <c r="T38" s="100" t="s">
        <v>31</v>
      </c>
      <c r="U38" s="101"/>
      <c r="V38" s="47"/>
    </row>
    <row r="39" spans="2:22">
      <c r="B39" s="45"/>
      <c r="C39" s="52">
        <v>22</v>
      </c>
      <c r="D39" s="52">
        <v>17</v>
      </c>
      <c r="E39" s="54">
        <f>+D39/C39</f>
        <v>0.77272727272727271</v>
      </c>
      <c r="F39" s="55">
        <f>C39-D39</f>
        <v>5</v>
      </c>
      <c r="G39" s="47"/>
      <c r="J39" s="45"/>
      <c r="K39" s="70">
        <v>1</v>
      </c>
      <c r="L39" s="70">
        <v>1</v>
      </c>
      <c r="M39" s="69">
        <f>+L39/K39</f>
        <v>1</v>
      </c>
      <c r="N39" s="55">
        <f>K39-L39</f>
        <v>0</v>
      </c>
      <c r="O39" s="47"/>
      <c r="Q39" s="45"/>
      <c r="R39" s="70">
        <v>-0.01</v>
      </c>
      <c r="S39" s="71">
        <f>S29</f>
        <v>-9.1999999999999998E-3</v>
      </c>
      <c r="T39" s="90">
        <f>+S39/R39</f>
        <v>0.91999999999999993</v>
      </c>
      <c r="U39" s="91"/>
      <c r="V39" s="47"/>
    </row>
    <row r="40" spans="2:22" ht="15" thickBot="1">
      <c r="B40" s="60"/>
      <c r="C40" s="61"/>
      <c r="D40" s="61"/>
      <c r="E40" s="61"/>
      <c r="F40" s="61"/>
      <c r="G40" s="62"/>
      <c r="J40" s="60"/>
      <c r="K40" s="61"/>
      <c r="L40" s="61"/>
      <c r="M40" s="61"/>
      <c r="N40" s="61"/>
      <c r="O40" s="62"/>
      <c r="Q40" s="60"/>
      <c r="R40" s="61"/>
      <c r="S40" s="61"/>
      <c r="T40" s="61"/>
      <c r="U40" s="61"/>
      <c r="V40" s="62"/>
    </row>
  </sheetData>
  <mergeCells count="11">
    <mergeCell ref="D32:F37"/>
    <mergeCell ref="M32:N37"/>
    <mergeCell ref="T32:U37"/>
    <mergeCell ref="T38:U38"/>
    <mergeCell ref="T39:U39"/>
    <mergeCell ref="T29:U29"/>
    <mergeCell ref="K2:N2"/>
    <mergeCell ref="E22:F26"/>
    <mergeCell ref="M22:N27"/>
    <mergeCell ref="T22:U27"/>
    <mergeCell ref="T28:U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Seguimiento ejec 31122025</vt:lpstr>
      <vt:lpstr>Resumen metas por proyecto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Vasquez Quintero</dc:creator>
  <cp:lastModifiedBy>CONSTANZA ADRIANA CARDENAS CAMACHO</cp:lastModifiedBy>
  <dcterms:created xsi:type="dcterms:W3CDTF">2025-12-04T15:24:50Z</dcterms:created>
  <dcterms:modified xsi:type="dcterms:W3CDTF">2025-12-11T15:54:18Z</dcterms:modified>
</cp:coreProperties>
</file>